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325F6E8-AF81-43C2-95ED-9955C477425C}" xr6:coauthVersionLast="47" xr6:coauthVersionMax="47" xr10:uidLastSave="{00000000-0000-0000-0000-000000000000}"/>
  <bookViews>
    <workbookView xWindow="-120" yWindow="-120" windowWidth="29040" windowHeight="15840" xr2:uid="{14908FA4-1B4D-4B2D-ACA2-ABB135CC75F6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 s="1"/>
  <c r="F23" i="1"/>
  <c r="L23" i="1" s="1"/>
  <c r="H23" i="1"/>
  <c r="F24" i="1"/>
  <c r="H24" i="1"/>
  <c r="L24" i="1"/>
  <c r="H25" i="1"/>
  <c r="L25" i="1"/>
  <c r="F26" i="1"/>
  <c r="L26" i="1" s="1"/>
  <c r="J26" i="1"/>
  <c r="H27" i="1"/>
  <c r="L27" i="1" s="1"/>
  <c r="F28" i="1"/>
  <c r="H28" i="1"/>
  <c r="L28" i="1"/>
  <c r="C29" i="1"/>
  <c r="F29" i="1"/>
  <c r="L29" i="1" s="1"/>
  <c r="I29" i="1"/>
  <c r="J29" i="1"/>
  <c r="J30" i="1"/>
  <c r="J31" i="1"/>
  <c r="F32" i="1"/>
  <c r="L32" i="1" s="1"/>
  <c r="H32" i="1"/>
  <c r="F33" i="1"/>
  <c r="H33" i="1"/>
  <c r="L33" i="1" s="1"/>
  <c r="F34" i="1"/>
  <c r="H34" i="1"/>
  <c r="L34" i="1"/>
  <c r="F35" i="1"/>
  <c r="L35" i="1" s="1"/>
  <c r="H35" i="1"/>
  <c r="C36" i="1"/>
  <c r="F36" i="1"/>
  <c r="L36" i="1" s="1"/>
  <c r="J36" i="1"/>
  <c r="F37" i="1"/>
  <c r="L37" i="1" s="1"/>
  <c r="H37" i="1"/>
  <c r="F38" i="1"/>
  <c r="L38" i="1" s="1"/>
  <c r="H38" i="1"/>
  <c r="C39" i="1"/>
  <c r="C41" i="1" s="1"/>
  <c r="F39" i="1"/>
  <c r="J39" i="1" s="1"/>
  <c r="I39" i="1"/>
  <c r="L39" i="1"/>
  <c r="J40" i="1"/>
  <c r="I41" i="1"/>
  <c r="J42" i="1"/>
  <c r="J43" i="1"/>
  <c r="J44" i="1"/>
  <c r="L45" i="1"/>
  <c r="F46" i="1"/>
  <c r="L46" i="1"/>
  <c r="F47" i="1"/>
  <c r="L47" i="1"/>
  <c r="F48" i="1"/>
  <c r="L48" i="1"/>
  <c r="F49" i="1"/>
  <c r="J49" i="1"/>
  <c r="L49" i="1"/>
  <c r="F50" i="1"/>
  <c r="L50" i="1" s="1"/>
  <c r="H50" i="1"/>
  <c r="F51" i="1"/>
  <c r="L51" i="1" s="1"/>
  <c r="H51" i="1"/>
  <c r="F52" i="1"/>
  <c r="L52" i="1" s="1"/>
  <c r="J53" i="1"/>
  <c r="L53" i="1"/>
  <c r="C54" i="1"/>
  <c r="F54" i="1"/>
  <c r="J54" i="1" s="1"/>
  <c r="I54" i="1"/>
  <c r="I64" i="1" s="1"/>
  <c r="I72" i="1" s="1"/>
  <c r="L54" i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/>
  <c r="F60" i="1"/>
  <c r="H60" i="1"/>
  <c r="L60" i="1"/>
  <c r="F61" i="1"/>
  <c r="L61" i="1" s="1"/>
  <c r="H61" i="1"/>
  <c r="F62" i="1"/>
  <c r="L62" i="1" s="1"/>
  <c r="H62" i="1"/>
  <c r="J63" i="1"/>
  <c r="L63" i="1"/>
  <c r="C64" i="1"/>
  <c r="J65" i="1"/>
  <c r="J66" i="1"/>
  <c r="F67" i="1"/>
  <c r="L67" i="1" s="1"/>
  <c r="J67" i="1"/>
  <c r="C68" i="1"/>
  <c r="F68" i="1"/>
  <c r="F70" i="1" s="1"/>
  <c r="J68" i="1"/>
  <c r="C69" i="1"/>
  <c r="C70" i="1" s="1"/>
  <c r="C72" i="1" s="1"/>
  <c r="F69" i="1"/>
  <c r="L69" i="1" s="1"/>
  <c r="J69" i="1"/>
  <c r="I70" i="1"/>
  <c r="J71" i="1"/>
  <c r="J73" i="1"/>
  <c r="J70" i="1" l="1"/>
  <c r="L70" i="1"/>
  <c r="L22" i="1"/>
  <c r="L68" i="1"/>
  <c r="F64" i="1"/>
  <c r="F41" i="1"/>
  <c r="J41" i="1" l="1"/>
  <c r="L41" i="1"/>
  <c r="J64" i="1"/>
  <c r="F72" i="1"/>
  <c r="J72" i="1" s="1"/>
  <c r="L64" i="1"/>
  <c r="N72" i="1" l="1"/>
</calcChain>
</file>

<file path=xl/sharedStrings.xml><?xml version="1.0" encoding="utf-8"?>
<sst xmlns="http://schemas.openxmlformats.org/spreadsheetml/2006/main" count="90" uniqueCount="90">
  <si>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</si>
  <si>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</si>
  <si>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</si>
  <si>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</si>
  <si>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</si>
  <si>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Resultados positivos (ahorro) / negativo (desahorro)</t>
  </si>
  <si>
    <t>0033</t>
  </si>
  <si>
    <t xml:space="preserve">Resultados acumulados </t>
  </si>
  <si>
    <t>0032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</si>
  <si>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</si>
  <si>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</si>
  <si>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</si>
  <si>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</si>
  <si>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</si>
  <si>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</si>
  <si>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</si>
  <si>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</si>
  <si>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</si>
  <si>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</si>
  <si>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</si>
  <si>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</si>
  <si>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</si>
  <si>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</si>
  <si>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</si>
  <si>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</si>
  <si>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</si>
  <si>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</si>
  <si>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</si>
  <si>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</si>
  <si>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</si>
  <si>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</si>
  <si>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</si>
  <si>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</si>
  <si>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</si>
  <si>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</si>
  <si>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</si>
  <si>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</si>
  <si>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</si>
  <si>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</si>
  <si>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</si>
  <si>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</si>
  <si>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</si>
  <si>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</si>
  <si>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</si>
  <si>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</si>
  <si>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</si>
  <si>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</si>
  <si>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</si>
  <si>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</si>
  <si>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</si>
  <si>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</si>
  <si>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</si>
  <si>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</si>
  <si>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</si>
  <si>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</si>
  <si>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</si>
  <si>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</si>
  <si>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</si>
  <si>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</si>
  <si>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</si>
  <si>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</si>
  <si>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</si>
  <si>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</si>
  <si>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</si>
  <si>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</si>
  <si>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</si>
  <si>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</si>
  <si>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</si>
  <si>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</si>
  <si>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</si>
  <si>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</si>
  <si>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</si>
  <si>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Seguro Pagados anticipados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</si>
  <si>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</si>
  <si>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</si>
  <si>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</si>
  <si>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</si>
  <si>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</si>
  <si>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</si>
  <si>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</si>
  <si>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</si>
  <si>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</si>
  <si>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</si>
  <si>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</si>
  <si>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</si>
  <si>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</si>
  <si>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</si>
  <si>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</si>
  <si>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30 del mes de Abril del año 2025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</si>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</sst>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Aptos Narrow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3" fillId="0" borderId="0" xfId="0" applyNumberFormat="1" applyFont="1"/>
    <xf numFmtId="49" fontId="0" fillId="0" borderId="0" xfId="0" applyNumberForma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Abril%202025.xlsx" TargetMode="External"/><Relationship Id="rId1" Type="http://schemas.openxmlformats.org/officeDocument/2006/relationships/externalLinkPath" Target="/Users/cristian.fernanda/Downloads/Informe%20Financiero%20Abri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</sheetNames>
    <sheetDataSet>
      <sheetData sheetId="0"/>
      <sheetData sheetId="1">
        <row r="23">
          <cell r="D23">
            <v>2020274.74</v>
          </cell>
        </row>
        <row r="25">
          <cell r="D25">
            <v>278004371.41000003</v>
          </cell>
        </row>
        <row r="26">
          <cell r="D26">
            <v>-193383485.97999999</v>
          </cell>
        </row>
        <row r="31">
          <cell r="D31">
            <v>-11275598.83</v>
          </cell>
        </row>
        <row r="32">
          <cell r="D32">
            <v>-410770.97</v>
          </cell>
        </row>
      </sheetData>
      <sheetData sheetId="2"/>
      <sheetData sheetId="3">
        <row r="13">
          <cell r="G13">
            <v>50590342</v>
          </cell>
        </row>
        <row r="18">
          <cell r="G18">
            <v>4348655</v>
          </cell>
        </row>
        <row r="19">
          <cell r="G19">
            <v>-9461321.5900000036</v>
          </cell>
        </row>
      </sheetData>
      <sheetData sheetId="4">
        <row r="63">
          <cell r="C63">
            <v>22218210.989999998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A8EE-52E2-4C1B-B113-F887C9B2142B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6" t="s">
        <v>89</v>
      </c>
      <c r="C15" s="77"/>
      <c r="D15" s="77"/>
      <c r="E15" s="77"/>
      <c r="F15" s="76"/>
      <c r="G15" s="70"/>
      <c r="H15" s="70"/>
      <c r="I15" s="70"/>
    </row>
    <row r="16" spans="2:9" ht="18.75" x14ac:dyDescent="0.25">
      <c r="B16" s="74" t="s">
        <v>88</v>
      </c>
      <c r="C16" s="75"/>
      <c r="D16" s="75"/>
      <c r="E16" s="75"/>
      <c r="F16" s="74"/>
      <c r="G16" s="70"/>
      <c r="H16" s="70"/>
      <c r="I16" s="70"/>
    </row>
    <row r="17" spans="1:19" ht="18.75" x14ac:dyDescent="0.25">
      <c r="B17" s="74" t="s">
        <v>87</v>
      </c>
      <c r="C17" s="75"/>
      <c r="D17" s="75"/>
      <c r="E17" s="75"/>
      <c r="F17" s="74"/>
      <c r="G17" s="70"/>
      <c r="H17" s="70"/>
      <c r="I17" s="70"/>
    </row>
    <row r="18" spans="1:19" ht="15.75" customHeight="1" x14ac:dyDescent="0.25">
      <c r="B18" s="73"/>
      <c r="C18" s="72"/>
      <c r="D18" s="72"/>
      <c r="E18" s="72"/>
      <c r="G18" s="4"/>
      <c r="H18" s="4"/>
      <c r="I18" s="4"/>
    </row>
    <row r="19" spans="1:19" ht="15.75" x14ac:dyDescent="0.25">
      <c r="C19" s="9"/>
      <c r="D19" s="4"/>
      <c r="E19" s="4"/>
      <c r="F19" s="71"/>
      <c r="G19" s="70"/>
      <c r="H19" s="69">
        <f>+'[2]BC Balance Comprobación'!F11</f>
        <v>2021</v>
      </c>
      <c r="I19" s="69"/>
    </row>
    <row r="20" spans="1:19" ht="15.75" x14ac:dyDescent="0.25">
      <c r="A20" s="3" t="s">
        <v>86</v>
      </c>
      <c r="B20" s="67" t="s">
        <v>85</v>
      </c>
      <c r="C20" s="9"/>
      <c r="D20" s="66"/>
      <c r="E20" s="66"/>
      <c r="F20" s="68"/>
      <c r="G20" s="18"/>
      <c r="H20" s="18"/>
      <c r="I20" s="18"/>
    </row>
    <row r="21" spans="1:19" ht="15.75" x14ac:dyDescent="0.25">
      <c r="B21" s="67" t="s">
        <v>84</v>
      </c>
      <c r="C21" s="17"/>
      <c r="D21" s="66"/>
      <c r="E21" s="66"/>
      <c r="F21" s="29"/>
      <c r="G21" s="18"/>
      <c r="H21" s="18"/>
      <c r="I21" s="18"/>
    </row>
    <row r="22" spans="1:19" ht="15.75" x14ac:dyDescent="0.25">
      <c r="A22" s="3" t="s">
        <v>83</v>
      </c>
      <c r="B22" s="2" t="s">
        <v>82</v>
      </c>
      <c r="C22" s="9"/>
      <c r="D22" s="9"/>
      <c r="E22" s="9"/>
      <c r="F22" s="16">
        <f>'[1]EFE-Flujo de Efectivo'!C63</f>
        <v>22218210.989999998</v>
      </c>
      <c r="G22" s="35"/>
      <c r="H22" s="9"/>
      <c r="I22" s="9">
        <v>23411067</v>
      </c>
      <c r="J22" s="16">
        <f>F22-I22</f>
        <v>-1192856.0100000016</v>
      </c>
      <c r="K22" s="16"/>
      <c r="L22" s="16">
        <f>+F22+H22</f>
        <v>22218210.989999998</v>
      </c>
      <c r="M22" s="16"/>
      <c r="N22" s="30"/>
      <c r="S22" s="34"/>
    </row>
    <row r="23" spans="1:19" customFormat="1" ht="15.75" hidden="1" x14ac:dyDescent="0.25">
      <c r="A23" s="44" t="s">
        <v>81</v>
      </c>
      <c r="B23" s="2" t="s">
        <v>80</v>
      </c>
      <c r="C23" s="9">
        <v>3597453</v>
      </c>
      <c r="D23" s="2"/>
      <c r="E23" s="2"/>
      <c r="F23" s="42" t="e">
        <f>+SUMIF('[2]BC Balance Comprobación'!A:A,'ESF - Situación Financiera'!A23,'[2]BC Balance Comprobación'!D:D)</f>
        <v>#VALUE!</v>
      </c>
      <c r="G23" s="47"/>
      <c r="H23" s="42" t="e">
        <f>+SUMIF('[2]BC Balance Comprobación'!A:A,'ESF - Situación Financiera'!A23,'[2]BC Balance Comprobación'!F:F)</f>
        <v>#VALUE!</v>
      </c>
      <c r="I23" s="42"/>
      <c r="J23" s="39"/>
      <c r="K23" s="39"/>
      <c r="L23" s="42" t="e">
        <f>+F23+H23</f>
        <v>#VALUE!</v>
      </c>
      <c r="M23" s="39"/>
      <c r="N23" s="40"/>
      <c r="O23" s="39"/>
      <c r="P23" s="39"/>
    </row>
    <row r="24" spans="1:19" customFormat="1" ht="15.75" hidden="1" x14ac:dyDescent="0.25">
      <c r="A24" s="44" t="s">
        <v>79</v>
      </c>
      <c r="B24" s="2" t="s">
        <v>78</v>
      </c>
      <c r="C24" s="9">
        <v>31209265.759999998</v>
      </c>
      <c r="D24" s="2"/>
      <c r="E24" s="2"/>
      <c r="F24" s="42" t="e">
        <f>+SUMIF('[2]BC Balance Comprobación'!A:A,'ESF - Situación Financiera'!A24,'[2]BC Balance Comprobación'!D:D)</f>
        <v>#VALUE!</v>
      </c>
      <c r="G24" s="47"/>
      <c r="H24" s="42" t="e">
        <f>+SUMIF('[2]BC Balance Comprobación'!A:A,'ESF - Situación Financiera'!A24,'[2]BC Balance Comprobación'!F:F)</f>
        <v>#VALUE!</v>
      </c>
      <c r="I24" s="42"/>
      <c r="J24" s="39"/>
      <c r="K24" s="39"/>
      <c r="L24" s="42" t="e">
        <f>+F24+H24</f>
        <v>#VALUE!</v>
      </c>
      <c r="M24" s="39"/>
      <c r="N24" s="40"/>
      <c r="O24" s="39"/>
      <c r="P24" s="39"/>
    </row>
    <row r="25" spans="1:19" customFormat="1" ht="15.75" hidden="1" x14ac:dyDescent="0.25">
      <c r="A25" s="44" t="s">
        <v>77</v>
      </c>
      <c r="B25" s="2" t="s">
        <v>76</v>
      </c>
      <c r="C25" s="17"/>
      <c r="D25" s="2"/>
      <c r="E25" s="2"/>
      <c r="F25" s="42"/>
      <c r="G25" s="47"/>
      <c r="H25" s="42" t="e">
        <f>+SUMIF('[2]BC Balance Comprobación'!A:A,'ESF - Situación Financiera'!A25,'[2]BC Balance Comprobación'!F:F)</f>
        <v>#VALUE!</v>
      </c>
      <c r="I25" s="42"/>
      <c r="J25" s="39"/>
      <c r="K25" s="39"/>
      <c r="L25" s="42" t="e">
        <f>+F25+H25</f>
        <v>#VALUE!</v>
      </c>
      <c r="M25" s="39"/>
      <c r="N25" s="40"/>
      <c r="O25" s="39"/>
      <c r="P25" s="39"/>
    </row>
    <row r="26" spans="1:19" ht="15.75" x14ac:dyDescent="0.25">
      <c r="A26" s="3" t="s">
        <v>75</v>
      </c>
      <c r="B26" s="2" t="s">
        <v>74</v>
      </c>
      <c r="C26" s="37"/>
      <c r="D26" s="9"/>
      <c r="E26" s="9"/>
      <c r="F26" s="16">
        <f>'[1]BC Balance Comprobación'!D23</f>
        <v>2020274.74</v>
      </c>
      <c r="G26" s="35"/>
      <c r="H26" s="9"/>
      <c r="I26" s="9">
        <v>2361505</v>
      </c>
      <c r="J26" s="16">
        <f>F26-I26</f>
        <v>-341230.26</v>
      </c>
      <c r="K26" s="16"/>
      <c r="L26" s="16">
        <f>+F26+H26</f>
        <v>2020274.74</v>
      </c>
      <c r="M26" s="16"/>
      <c r="N26" s="30"/>
      <c r="O26" s="31"/>
      <c r="S26" s="34"/>
    </row>
    <row r="27" spans="1:19" customFormat="1" ht="16.5" thickBot="1" x14ac:dyDescent="0.3">
      <c r="A27" s="44" t="s">
        <v>73</v>
      </c>
      <c r="B27" s="2" t="s">
        <v>72</v>
      </c>
      <c r="C27" s="26">
        <v>71924132.75</v>
      </c>
      <c r="D27" s="2"/>
      <c r="E27" s="2"/>
      <c r="F27" s="36"/>
      <c r="G27" s="47"/>
      <c r="H27" s="42" t="e">
        <f>+SUMIF('[2]BC Balance Comprobación'!A:A,'ESF - Situación Financiera'!A27,'[2]BC Balance Comprobación'!F:F)</f>
        <v>#VALUE!</v>
      </c>
      <c r="I27" s="42"/>
      <c r="J27" s="61" t="s">
        <v>71</v>
      </c>
      <c r="K27" s="39"/>
      <c r="L27" s="42" t="e">
        <f>+F27+H27</f>
        <v>#VALUE!</v>
      </c>
      <c r="M27" s="16"/>
      <c r="N27" s="40"/>
      <c r="O27" s="39"/>
      <c r="P27" s="39"/>
    </row>
    <row r="28" spans="1:19" customFormat="1" ht="16.5" hidden="1" thickTop="1" x14ac:dyDescent="0.25">
      <c r="A28" s="44" t="s">
        <v>70</v>
      </c>
      <c r="B28" s="2" t="s">
        <v>69</v>
      </c>
      <c r="C28" s="9">
        <v>71924132.75</v>
      </c>
      <c r="D28" s="2"/>
      <c r="E28" s="2"/>
      <c r="F28" s="51" t="e">
        <f>+SUMIF('[2]BC Balance Comprobación'!A:A,'ESF - Situación Financiera'!A28,'[2]BC Balance Comprobación'!D:D)</f>
        <v>#VALUE!</v>
      </c>
      <c r="G28" s="47"/>
      <c r="H28" s="42" t="e">
        <f>+SUMIF('[2]BC Balance Comprobación'!A:A,'ESF - Situación Financiera'!A28,'[2]BC Balance Comprobación'!F:F)</f>
        <v>#VALUE!</v>
      </c>
      <c r="I28" s="42"/>
      <c r="J28" s="39"/>
      <c r="K28" s="39"/>
      <c r="L28" s="42" t="e">
        <f>+F28+H28</f>
        <v>#VALUE!</v>
      </c>
      <c r="M28" s="39"/>
      <c r="N28" s="40"/>
      <c r="O28" s="39"/>
      <c r="P28" s="39"/>
    </row>
    <row r="29" spans="1:19" ht="17.25" thickTop="1" thickBot="1" x14ac:dyDescent="0.3">
      <c r="B29" s="23" t="s">
        <v>68</v>
      </c>
      <c r="C29" s="32">
        <f>C22+C26</f>
        <v>0</v>
      </c>
      <c r="D29" s="17"/>
      <c r="E29" s="17"/>
      <c r="F29" s="65">
        <f>+F22+F26+F27</f>
        <v>24238485.729999997</v>
      </c>
      <c r="G29" s="17"/>
      <c r="H29" s="17"/>
      <c r="I29" s="32">
        <f>I22+I26</f>
        <v>25772572</v>
      </c>
      <c r="J29" s="16">
        <f>F29-I29</f>
        <v>-1534086.2700000033</v>
      </c>
      <c r="K29" s="20"/>
      <c r="L29" s="16">
        <f>+F29+H29</f>
        <v>24238485.729999997</v>
      </c>
      <c r="M29" s="16"/>
      <c r="N29" s="30"/>
      <c r="S29" s="34"/>
    </row>
    <row r="30" spans="1:19" ht="15.75" x14ac:dyDescent="0.25">
      <c r="C30" s="17"/>
      <c r="D30" s="17"/>
      <c r="E30" s="17"/>
      <c r="F30" s="19"/>
      <c r="G30" s="35"/>
      <c r="H30" s="17"/>
      <c r="I30" s="17"/>
      <c r="J30" s="16">
        <f>F30-I30</f>
        <v>0</v>
      </c>
      <c r="K30" s="16"/>
      <c r="L30" s="16"/>
      <c r="N30" s="30"/>
    </row>
    <row r="31" spans="1:19" ht="15.75" x14ac:dyDescent="0.25">
      <c r="B31" s="23" t="s">
        <v>67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30"/>
    </row>
    <row r="32" spans="1:19" customFormat="1" ht="15.75" hidden="1" x14ac:dyDescent="0.25">
      <c r="A32" s="44" t="s">
        <v>66</v>
      </c>
      <c r="B32" s="2" t="s">
        <v>65</v>
      </c>
      <c r="C32" s="56"/>
      <c r="D32" s="2"/>
      <c r="E32" s="2"/>
      <c r="F32" s="42" t="e">
        <f>+SUMIF('[2]BC Balance Comprobación'!A:A,'ESF - Situación Financiera'!A32,'[2]BC Balance Comprobación'!D:D)</f>
        <v>#VALUE!</v>
      </c>
      <c r="G32" s="47"/>
      <c r="H32" s="42" t="e">
        <f>+SUMIF('[2]BC Balance Comprobación'!A:A,'ESF - Situación Financiera'!A32,'[2]BC Balance Comprobación'!F:F)</f>
        <v>#VALUE!</v>
      </c>
      <c r="I32" s="42"/>
      <c r="J32" s="39"/>
      <c r="K32" s="39"/>
      <c r="L32" s="42" t="e">
        <f>+F32+H32</f>
        <v>#VALUE!</v>
      </c>
      <c r="M32" s="39"/>
      <c r="N32" s="40"/>
      <c r="O32" s="39"/>
      <c r="P32" s="39"/>
    </row>
    <row r="33" spans="1:19" customFormat="1" ht="15.75" hidden="1" x14ac:dyDescent="0.25">
      <c r="A33" s="44" t="s">
        <v>64</v>
      </c>
      <c r="B33" s="2" t="s">
        <v>63</v>
      </c>
      <c r="C33" s="17"/>
      <c r="D33" s="2"/>
      <c r="E33" s="2"/>
      <c r="F33" s="42" t="e">
        <f>+SUMIF('[2]BC Balance Comprobación'!A:A,'ESF - Situación Financiera'!A33,'[2]BC Balance Comprobación'!D:D)</f>
        <v>#VALUE!</v>
      </c>
      <c r="G33" s="47"/>
      <c r="H33" s="42" t="e">
        <f>+SUMIF('[2]BC Balance Comprobación'!A:A,'ESF - Situación Financiera'!A33,'[2]BC Balance Comprobación'!F:F)</f>
        <v>#VALUE!</v>
      </c>
      <c r="I33" s="42"/>
      <c r="J33" s="39"/>
      <c r="K33" s="39"/>
      <c r="L33" s="42" t="e">
        <f>+F33+H33</f>
        <v>#VALUE!</v>
      </c>
      <c r="M33" s="39"/>
      <c r="N33" s="40"/>
      <c r="O33" s="39"/>
      <c r="P33" s="39"/>
    </row>
    <row r="34" spans="1:19" customFormat="1" ht="15.75" hidden="1" x14ac:dyDescent="0.25">
      <c r="A34" s="44" t="s">
        <v>62</v>
      </c>
      <c r="B34" s="2" t="s">
        <v>61</v>
      </c>
      <c r="C34" s="17">
        <v>9152526.0999999996</v>
      </c>
      <c r="D34" s="2"/>
      <c r="E34" s="2"/>
      <c r="F34" s="42" t="e">
        <f>+SUMIF('[2]BC Balance Comprobación'!A:A,'ESF - Situación Financiera'!A34,'[2]BC Balance Comprobación'!D:D)</f>
        <v>#VALUE!</v>
      </c>
      <c r="G34" s="47"/>
      <c r="H34" s="42" t="e">
        <f>+SUMIF('[2]BC Balance Comprobación'!A:A,'ESF - Situación Financiera'!A34,'[2]BC Balance Comprobación'!F:F)</f>
        <v>#VALUE!</v>
      </c>
      <c r="I34" s="42"/>
      <c r="J34" s="39"/>
      <c r="K34" s="39"/>
      <c r="L34" s="42" t="e">
        <f>+F34+H34</f>
        <v>#VALUE!</v>
      </c>
      <c r="M34" s="39"/>
      <c r="N34" s="40"/>
      <c r="O34" s="39"/>
      <c r="P34" s="39"/>
    </row>
    <row r="35" spans="1:19" customFormat="1" hidden="1" x14ac:dyDescent="0.25">
      <c r="A35" s="44" t="s">
        <v>60</v>
      </c>
      <c r="B35" s="2" t="s">
        <v>59</v>
      </c>
      <c r="C35" s="49">
        <v>388865.78</v>
      </c>
      <c r="D35" s="2"/>
      <c r="E35" s="2"/>
      <c r="F35" s="42" t="e">
        <f>+SUMIF('[2]BC Balance Comprobación'!A:A,'ESF - Situación Financiera'!A35,'[2]BC Balance Comprobación'!D:D)</f>
        <v>#VALUE!</v>
      </c>
      <c r="G35" s="47"/>
      <c r="H35" s="42" t="e">
        <f>+SUMIF('[2]BC Balance Comprobación'!A:A,'ESF - Situación Financiera'!A35,'[2]BC Balance Comprobación'!F:F)</f>
        <v>#VALUE!</v>
      </c>
      <c r="I35" s="42"/>
      <c r="J35" s="39"/>
      <c r="K35" s="39"/>
      <c r="L35" s="42" t="e">
        <f>+F35+H35</f>
        <v>#VALUE!</v>
      </c>
      <c r="M35" s="39"/>
      <c r="N35" s="40"/>
      <c r="O35" s="39"/>
      <c r="P35" s="39"/>
    </row>
    <row r="36" spans="1:19" ht="15.75" x14ac:dyDescent="0.25">
      <c r="A36" s="3" t="s">
        <v>58</v>
      </c>
      <c r="B36" s="2" t="s">
        <v>57</v>
      </c>
      <c r="C36" s="37">
        <f>'[2]BC Balance Comprobación'!B21+'[2]BC Balance Comprobación'!B22</f>
        <v>0</v>
      </c>
      <c r="D36" s="9"/>
      <c r="E36" s="9"/>
      <c r="F36" s="36">
        <f>'[1]BC Balance Comprobación'!D25+'[1]BC Balance Comprobación'!D26</f>
        <v>84620885.430000037</v>
      </c>
      <c r="G36" s="35"/>
      <c r="H36" s="9"/>
      <c r="I36" s="9">
        <v>73263524</v>
      </c>
      <c r="J36" s="16">
        <f>F36-I36</f>
        <v>11357361.430000037</v>
      </c>
      <c r="K36" s="45"/>
      <c r="L36" s="16">
        <f>+F36+H36</f>
        <v>84620885.430000037</v>
      </c>
      <c r="M36" s="45"/>
      <c r="N36" s="30"/>
      <c r="S36" s="34"/>
    </row>
    <row r="37" spans="1:19" ht="15.75" hidden="1" x14ac:dyDescent="0.25">
      <c r="A37" s="3" t="s">
        <v>56</v>
      </c>
      <c r="B37" s="2" t="s">
        <v>55</v>
      </c>
      <c r="C37" s="32"/>
      <c r="F37" s="36" t="e">
        <f>+SUMIF('[2]BC Balance Comprobación'!A:A,'ESF - Situación Financiera'!A37,'[2]BC Balance Comprobación'!D:D)</f>
        <v>#VALUE!</v>
      </c>
      <c r="G37" s="57"/>
      <c r="H37" s="36" t="e">
        <f>+SUMIF('[2]BC Balance Comprobación'!A:A,'ESF - Situación Financiera'!A37,'[2]BC Balance Comprobación'!F:F)</f>
        <v>#VALUE!</v>
      </c>
      <c r="I37" s="16"/>
      <c r="K37" s="64"/>
      <c r="L37" s="16" t="e">
        <f>+F37+H37</f>
        <v>#VALUE!</v>
      </c>
      <c r="N37" s="30"/>
    </row>
    <row r="38" spans="1:19" customFormat="1" ht="15.75" hidden="1" x14ac:dyDescent="0.25">
      <c r="A38" s="44" t="s">
        <v>54</v>
      </c>
      <c r="B38" s="63" t="s">
        <v>53</v>
      </c>
      <c r="C38" s="9">
        <v>0</v>
      </c>
      <c r="D38" s="63"/>
      <c r="E38" s="63"/>
      <c r="F38" s="62" t="e">
        <f>+SUMIF('[2]BC Balance Comprobación'!A:A,'ESF - Situación Financiera'!A38,'[2]BC Balance Comprobación'!D:D)</f>
        <v>#VALUE!</v>
      </c>
      <c r="G38" s="47"/>
      <c r="H38" s="42" t="e">
        <f>+SUMIF('[2]BC Balance Comprobación'!A:A,'ESF - Situación Financiera'!A38,'[2]BC Balance Comprobación'!F:F)</f>
        <v>#VALUE!</v>
      </c>
      <c r="I38" s="42"/>
      <c r="J38" s="61" t="s">
        <v>52</v>
      </c>
      <c r="K38" s="60"/>
      <c r="L38" s="42" t="e">
        <f>+F38+H38</f>
        <v>#VALUE!</v>
      </c>
      <c r="M38" s="60"/>
      <c r="N38" s="40"/>
      <c r="O38" s="39"/>
      <c r="P38" s="39"/>
    </row>
    <row r="39" spans="1:19" ht="15.75" x14ac:dyDescent="0.25">
      <c r="B39" s="23" t="s">
        <v>51</v>
      </c>
      <c r="C39" s="32">
        <f>SUM(C32:C38)</f>
        <v>9541391.879999999</v>
      </c>
      <c r="D39" s="17"/>
      <c r="E39" s="17"/>
      <c r="F39" s="59">
        <f>F36</f>
        <v>84620885.430000037</v>
      </c>
      <c r="G39" s="17"/>
      <c r="H39" s="17"/>
      <c r="I39" s="32">
        <f>SUM(I32:I38)</f>
        <v>73263524</v>
      </c>
      <c r="J39" s="16">
        <f>F39-I39</f>
        <v>11357361.430000037</v>
      </c>
      <c r="K39" s="45"/>
      <c r="L39" s="16">
        <f>+F39+H39</f>
        <v>84620885.430000037</v>
      </c>
      <c r="M39" s="45"/>
      <c r="N39" s="30"/>
      <c r="S39" s="34"/>
    </row>
    <row r="40" spans="1:19" ht="15.75" x14ac:dyDescent="0.25">
      <c r="C40" s="17"/>
      <c r="D40" s="17"/>
      <c r="E40" s="17"/>
      <c r="F40" s="19"/>
      <c r="G40" s="35"/>
      <c r="H40" s="17"/>
      <c r="I40" s="17"/>
      <c r="J40" s="16">
        <f>F40-I40</f>
        <v>0</v>
      </c>
      <c r="K40" s="16"/>
      <c r="L40" s="16"/>
      <c r="N40" s="30"/>
    </row>
    <row r="41" spans="1:19" ht="16.5" thickBot="1" x14ac:dyDescent="0.3">
      <c r="B41" s="23" t="s">
        <v>50</v>
      </c>
      <c r="C41" s="26">
        <f>SUM(C39,C29)</f>
        <v>9541391.879999999</v>
      </c>
      <c r="D41" s="17"/>
      <c r="E41" s="17"/>
      <c r="F41" s="27">
        <f>SUM(F39,F29)</f>
        <v>108859371.16000003</v>
      </c>
      <c r="G41" s="17"/>
      <c r="H41" s="17"/>
      <c r="I41" s="26">
        <f>SUM(I39,I29)</f>
        <v>99036096</v>
      </c>
      <c r="J41" s="16">
        <f>F41-I41</f>
        <v>9823275.1600000262</v>
      </c>
      <c r="K41" s="16"/>
      <c r="L41" s="16">
        <f>+F41+H41</f>
        <v>108859371.16000003</v>
      </c>
      <c r="M41" s="31"/>
      <c r="N41" s="30"/>
      <c r="S41" s="34"/>
    </row>
    <row r="42" spans="1:19" ht="16.5" thickTop="1" x14ac:dyDescent="0.25">
      <c r="B42" s="2" t="s">
        <v>49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30"/>
    </row>
    <row r="43" spans="1:19" ht="15.75" x14ac:dyDescent="0.25">
      <c r="B43" s="23" t="s">
        <v>48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30"/>
    </row>
    <row r="44" spans="1:19" ht="15.75" x14ac:dyDescent="0.25">
      <c r="B44" s="23" t="s">
        <v>47</v>
      </c>
      <c r="C44" s="35"/>
      <c r="D44" s="35"/>
      <c r="E44" s="35"/>
      <c r="F44" s="57"/>
      <c r="G44" s="35"/>
      <c r="H44" s="35"/>
      <c r="I44" s="35"/>
      <c r="J44" s="16">
        <f>F44-I44</f>
        <v>0</v>
      </c>
      <c r="K44" s="16"/>
      <c r="N44" s="30"/>
    </row>
    <row r="45" spans="1:19" customFormat="1" ht="15.75" x14ac:dyDescent="0.25">
      <c r="A45" s="44" t="s">
        <v>46</v>
      </c>
      <c r="B45" s="2" t="s">
        <v>45</v>
      </c>
      <c r="C45" s="17">
        <v>37695935</v>
      </c>
      <c r="D45" s="2"/>
      <c r="E45" s="2"/>
      <c r="F45" s="42"/>
      <c r="G45" s="42"/>
      <c r="H45" s="42"/>
      <c r="I45" s="42"/>
      <c r="J45" s="39"/>
      <c r="K45" s="39"/>
      <c r="L45" s="42">
        <f>+F45+H45</f>
        <v>0</v>
      </c>
      <c r="M45" s="39"/>
      <c r="N45" s="40"/>
      <c r="O45" s="39"/>
      <c r="P45" s="39"/>
    </row>
    <row r="46" spans="1:19" ht="15.75" x14ac:dyDescent="0.25">
      <c r="A46" s="3" t="s">
        <v>44</v>
      </c>
      <c r="B46" s="2" t="s">
        <v>43</v>
      </c>
      <c r="C46" s="55"/>
      <c r="D46" s="55"/>
      <c r="E46" s="55"/>
      <c r="F46" s="58">
        <f>-'[1]BC Balance Comprobación'!D31</f>
        <v>11275598.83</v>
      </c>
      <c r="G46" s="57"/>
      <c r="H46" s="16"/>
      <c r="I46" s="43">
        <v>9644835</v>
      </c>
      <c r="K46" s="20"/>
      <c r="L46" s="16">
        <f>+F46+H46</f>
        <v>11275598.83</v>
      </c>
      <c r="M46" s="45"/>
      <c r="N46" s="30"/>
      <c r="O46" s="29"/>
      <c r="S46" s="28"/>
    </row>
    <row r="47" spans="1:19" customFormat="1" ht="15.75" hidden="1" x14ac:dyDescent="0.25">
      <c r="A47" s="44" t="s">
        <v>42</v>
      </c>
      <c r="B47" s="2" t="s">
        <v>41</v>
      </c>
      <c r="C47" s="18"/>
      <c r="D47" s="2"/>
      <c r="E47" s="2"/>
      <c r="F47" s="42" t="e">
        <f>-SUMIF('[2]BC Balance Comprobación'!A:A,'ESF - Situación Financiera'!A47,'[2]BC Balance Comprobación'!D:D)</f>
        <v>#VALUE!</v>
      </c>
      <c r="G47" s="47"/>
      <c r="H47" s="42"/>
      <c r="I47" s="42"/>
      <c r="J47" s="39"/>
      <c r="K47" s="39"/>
      <c r="L47" s="42" t="e">
        <f>+F47+H47</f>
        <v>#VALUE!</v>
      </c>
      <c r="M47" s="39">
        <v>1056046.82</v>
      </c>
      <c r="N47" s="40"/>
      <c r="O47" s="39"/>
      <c r="P47" s="39"/>
    </row>
    <row r="48" spans="1:19" customFormat="1" ht="15.75" hidden="1" x14ac:dyDescent="0.25">
      <c r="A48" s="44" t="s">
        <v>40</v>
      </c>
      <c r="B48" s="2" t="s">
        <v>39</v>
      </c>
      <c r="C48" s="17">
        <v>103133398.63999999</v>
      </c>
      <c r="D48" s="2"/>
      <c r="E48" s="2"/>
      <c r="F48" s="42" t="e">
        <f>-SUMIF('[2]BC Balance Comprobación'!A:A,'ESF - Situación Financiera'!A48,'[2]BC Balance Comprobación'!D:D)</f>
        <v>#VALUE!</v>
      </c>
      <c r="G48" s="47"/>
      <c r="H48" s="42"/>
      <c r="I48" s="42"/>
      <c r="J48" s="39"/>
      <c r="K48" s="39"/>
      <c r="L48" s="42" t="e">
        <f>+F48+H48</f>
        <v>#VALUE!</v>
      </c>
      <c r="M48" s="39"/>
      <c r="N48" s="40"/>
      <c r="O48" s="39"/>
      <c r="P48" s="39"/>
    </row>
    <row r="49" spans="1:19" customFormat="1" ht="15.75" x14ac:dyDescent="0.25">
      <c r="A49" s="44" t="s">
        <v>38</v>
      </c>
      <c r="B49" s="2" t="s">
        <v>37</v>
      </c>
      <c r="C49" s="56"/>
      <c r="D49" s="55"/>
      <c r="E49" s="55"/>
      <c r="F49" s="54">
        <f>-'[1]BC Balance Comprobación'!D32</f>
        <v>410770.97</v>
      </c>
      <c r="G49" s="53"/>
      <c r="H49" s="43"/>
      <c r="I49" s="52"/>
      <c r="J49" s="16">
        <f>F49-I49</f>
        <v>410770.97</v>
      </c>
      <c r="K49" s="48"/>
      <c r="L49" s="42">
        <f>+F49+H49</f>
        <v>410770.97</v>
      </c>
      <c r="M49" s="42"/>
      <c r="N49" s="40"/>
      <c r="O49" s="29"/>
      <c r="P49" s="39"/>
    </row>
    <row r="50" spans="1:19" customFormat="1" ht="15.75" hidden="1" x14ac:dyDescent="0.25">
      <c r="A50" s="44" t="s">
        <v>36</v>
      </c>
      <c r="B50" s="2" t="s">
        <v>35</v>
      </c>
      <c r="C50" s="17"/>
      <c r="D50" s="2"/>
      <c r="E50" s="2"/>
      <c r="F50" s="42" t="e">
        <f>-SUMIF('[2]BC Balance Comprobación'!A:A,'ESF - Situación Financiera'!A50,'[2]BC Balance Comprobación'!D:D)</f>
        <v>#VALUE!</v>
      </c>
      <c r="G50" s="47"/>
      <c r="H50" s="42" t="e">
        <f>-SUMIF('[2]BC Balance Comprobación'!A:A,'ESF - Situación Financiera'!A50,'[2]BC Balance Comprobación'!F:F)</f>
        <v>#VALUE!</v>
      </c>
      <c r="I50" s="42"/>
      <c r="J50" s="39"/>
      <c r="K50" s="39"/>
      <c r="L50" s="42" t="e">
        <f>+F50+H50</f>
        <v>#VALUE!</v>
      </c>
      <c r="M50" s="39"/>
      <c r="N50" s="40"/>
      <c r="O50" s="39"/>
      <c r="P50" s="39"/>
    </row>
    <row r="51" spans="1:19" customFormat="1" hidden="1" x14ac:dyDescent="0.25">
      <c r="A51" s="44" t="s">
        <v>34</v>
      </c>
      <c r="B51" s="2" t="s">
        <v>33</v>
      </c>
      <c r="C51" s="2"/>
      <c r="D51" s="2"/>
      <c r="E51" s="2"/>
      <c r="F51" s="42" t="e">
        <f>-SUMIF('[2]BC Balance Comprobación'!A:A,'ESF - Situación Financiera'!A51,'[2]BC Balance Comprobación'!D:D)</f>
        <v>#VALUE!</v>
      </c>
      <c r="G51" s="47"/>
      <c r="H51" s="42" t="e">
        <f>-SUMIF('[2]BC Balance Comprobación'!A:A,'ESF - Situación Financiera'!A51,'[2]BC Balance Comprobación'!F:F)</f>
        <v>#VALUE!</v>
      </c>
      <c r="I51" s="42"/>
      <c r="J51" s="39"/>
      <c r="K51" s="39"/>
      <c r="L51" s="42" t="e">
        <f>+F51+H51</f>
        <v>#VALUE!</v>
      </c>
      <c r="M51" s="39"/>
      <c r="N51" s="40"/>
      <c r="O51" s="39"/>
      <c r="P51" s="39"/>
    </row>
    <row r="52" spans="1:19" customFormat="1" hidden="1" x14ac:dyDescent="0.25">
      <c r="A52" s="44" t="s">
        <v>32</v>
      </c>
      <c r="B52" s="2" t="s">
        <v>31</v>
      </c>
      <c r="C52" s="2"/>
      <c r="D52" s="2"/>
      <c r="E52" s="2"/>
      <c r="F52" s="42" t="e">
        <f>-SUMIF('[2]BC Balance Comprobación'!A:A,'ESF - Situación Financiera'!A52,'[2]BC Balance Comprobación'!D:D)</f>
        <v>#VALUE!</v>
      </c>
      <c r="G52" s="47"/>
      <c r="H52" s="42"/>
      <c r="I52" s="42"/>
      <c r="J52" s="39"/>
      <c r="K52" s="39"/>
      <c r="L52" s="42" t="e">
        <f>+F52+H52</f>
        <v>#VALUE!</v>
      </c>
      <c r="M52" s="39"/>
      <c r="N52" s="40"/>
      <c r="O52" s="39"/>
      <c r="P52" s="39"/>
    </row>
    <row r="53" spans="1:19" customFormat="1" x14ac:dyDescent="0.25">
      <c r="A53" s="44" t="s">
        <v>30</v>
      </c>
      <c r="B53" s="2" t="s">
        <v>29</v>
      </c>
      <c r="C53" s="2"/>
      <c r="D53" s="2"/>
      <c r="E53" s="2"/>
      <c r="F53" s="51">
        <v>0</v>
      </c>
      <c r="G53" s="47"/>
      <c r="H53" s="42"/>
      <c r="I53" s="51"/>
      <c r="J53" s="16">
        <f>F53-I53</f>
        <v>0</v>
      </c>
      <c r="K53" s="42"/>
      <c r="L53" s="42">
        <f>+F53+H53</f>
        <v>0</v>
      </c>
      <c r="M53" s="39"/>
      <c r="N53" s="40"/>
      <c r="O53" s="39"/>
      <c r="P53" s="39"/>
    </row>
    <row r="54" spans="1:19" ht="15.75" x14ac:dyDescent="0.25">
      <c r="B54" s="23" t="s">
        <v>28</v>
      </c>
      <c r="C54" s="17">
        <f>SUBTOTAL(9,C45:C53)</f>
        <v>37695935</v>
      </c>
      <c r="D54" s="17"/>
      <c r="E54" s="17"/>
      <c r="F54" s="33">
        <f>SUBTOTAL(9,F45:F53)</f>
        <v>11686369.800000001</v>
      </c>
      <c r="G54" s="17"/>
      <c r="H54" s="17"/>
      <c r="I54" s="17">
        <f>SUBTOTAL(9,I46:I53)</f>
        <v>9644835</v>
      </c>
      <c r="J54" s="16">
        <f>F54-I54</f>
        <v>2041534.8000000007</v>
      </c>
      <c r="K54" s="16"/>
      <c r="L54" s="16">
        <f>+F54+H54</f>
        <v>11686369.800000001</v>
      </c>
      <c r="M54" s="16"/>
      <c r="N54" s="48"/>
      <c r="O54" s="20"/>
      <c r="Q54" s="28"/>
      <c r="S54" s="28"/>
    </row>
    <row r="55" spans="1:19" ht="15.75" x14ac:dyDescent="0.25">
      <c r="C55" s="17"/>
      <c r="D55" s="17"/>
      <c r="E55" s="17"/>
      <c r="F55" s="19"/>
      <c r="G55" s="35"/>
      <c r="H55" s="9"/>
      <c r="I55" s="9"/>
      <c r="J55" s="16">
        <f>F55-I55</f>
        <v>0</v>
      </c>
      <c r="K55" s="16"/>
      <c r="L55" s="16"/>
      <c r="N55" s="30"/>
    </row>
    <row r="56" spans="1:19" customFormat="1" x14ac:dyDescent="0.25">
      <c r="A56" s="44"/>
      <c r="B56" s="50" t="s">
        <v>27</v>
      </c>
      <c r="C56" s="49">
        <f>C57+C58+C59+C60+C61+C62+C63</f>
        <v>0</v>
      </c>
      <c r="D56" s="49"/>
      <c r="E56" s="49"/>
      <c r="F56" s="49">
        <v>0</v>
      </c>
      <c r="G56" s="49"/>
      <c r="H56" s="49"/>
      <c r="I56" s="49">
        <f>I57+I58+I59+I60+I61+I62+I63</f>
        <v>0</v>
      </c>
      <c r="J56" s="16">
        <f>F56-I56</f>
        <v>0</v>
      </c>
      <c r="K56" s="42"/>
      <c r="L56" s="42">
        <f>+F56+H56</f>
        <v>0</v>
      </c>
      <c r="M56" s="48"/>
      <c r="N56" s="40"/>
      <c r="O56" s="48"/>
      <c r="P56" s="39"/>
    </row>
    <row r="57" spans="1:19" customFormat="1" ht="27.75" hidden="1" customHeight="1" x14ac:dyDescent="0.25">
      <c r="A57" s="44" t="s">
        <v>26</v>
      </c>
      <c r="B57" s="2" t="s">
        <v>25</v>
      </c>
      <c r="C57" s="2"/>
      <c r="D57" s="2"/>
      <c r="E57" s="2"/>
      <c r="F57" s="42" t="e">
        <f>-SUMIF('[2]BC Balance Comprobación'!A:A,'ESF - Situación Financiera'!A57,'[2]BC Balance Comprobación'!D:D)</f>
        <v>#VALUE!</v>
      </c>
      <c r="G57" s="47"/>
      <c r="H57" s="42" t="e">
        <f>-SUMIF('[2]BC Balance Comprobación'!A:A,'ESF - Situación Financiera'!A57,'[2]BC Balance Comprobación'!F:F)</f>
        <v>#VALUE!</v>
      </c>
      <c r="I57" s="42"/>
      <c r="J57" s="39"/>
      <c r="K57" s="39"/>
      <c r="L57" s="42" t="e">
        <f>+F57+H57</f>
        <v>#VALUE!</v>
      </c>
      <c r="M57" s="39"/>
      <c r="N57" s="40"/>
      <c r="O57" s="39"/>
      <c r="P57" s="39"/>
    </row>
    <row r="58" spans="1:19" customFormat="1" ht="27.75" hidden="1" customHeight="1" x14ac:dyDescent="0.25">
      <c r="A58" s="44" t="s">
        <v>24</v>
      </c>
      <c r="B58" s="2" t="s">
        <v>23</v>
      </c>
      <c r="C58" s="2"/>
      <c r="D58" s="2"/>
      <c r="E58" s="2"/>
      <c r="F58" s="42" t="e">
        <f>-SUMIF('[2]BC Balance Comprobación'!A:A,'ESF - Situación Financiera'!A58,'[2]BC Balance Comprobación'!D:D)</f>
        <v>#VALUE!</v>
      </c>
      <c r="G58" s="47"/>
      <c r="H58" s="42" t="e">
        <f>-SUMIF('[2]BC Balance Comprobación'!A:A,'ESF - Situación Financiera'!A58,'[2]BC Balance Comprobación'!F:F)</f>
        <v>#VALUE!</v>
      </c>
      <c r="I58" s="42"/>
      <c r="J58" s="39"/>
      <c r="K58" s="39"/>
      <c r="L58" s="42" t="e">
        <f>+F58+H58</f>
        <v>#VALUE!</v>
      </c>
      <c r="M58" s="39"/>
      <c r="N58" s="40"/>
      <c r="O58" s="39"/>
      <c r="P58" s="39"/>
    </row>
    <row r="59" spans="1:19" customFormat="1" ht="27.75" hidden="1" customHeight="1" x14ac:dyDescent="0.25">
      <c r="A59" s="44" t="s">
        <v>22</v>
      </c>
      <c r="B59" s="2" t="s">
        <v>21</v>
      </c>
      <c r="C59" s="2"/>
      <c r="D59" s="2"/>
      <c r="E59" s="2"/>
      <c r="F59" s="42" t="e">
        <f>-SUMIF('[2]BC Balance Comprobación'!A:A,'ESF - Situación Financiera'!A59,'[2]BC Balance Comprobación'!D:D)</f>
        <v>#VALUE!</v>
      </c>
      <c r="G59" s="47"/>
      <c r="H59" s="42" t="e">
        <f>-SUMIF('[2]BC Balance Comprobación'!A:A,'ESF - Situación Financiera'!A59,'[2]BC Balance Comprobación'!F:F)</f>
        <v>#VALUE!</v>
      </c>
      <c r="I59" s="42"/>
      <c r="J59" s="39"/>
      <c r="K59" s="39"/>
      <c r="L59" s="42" t="e">
        <f>+F59+H59</f>
        <v>#VALUE!</v>
      </c>
      <c r="M59" s="39"/>
      <c r="N59" s="40"/>
      <c r="O59" s="39"/>
      <c r="P59" s="39"/>
    </row>
    <row r="60" spans="1:19" customFormat="1" ht="27.75" hidden="1" customHeight="1" x14ac:dyDescent="0.25">
      <c r="A60" s="44" t="s">
        <v>20</v>
      </c>
      <c r="B60" s="2" t="s">
        <v>19</v>
      </c>
      <c r="C60" s="2"/>
      <c r="D60" s="2"/>
      <c r="E60" s="2"/>
      <c r="F60" s="42" t="e">
        <f>-SUMIF('[2]BC Balance Comprobación'!A:A,'ESF - Situación Financiera'!A60,'[2]BC Balance Comprobación'!D:D)</f>
        <v>#VALUE!</v>
      </c>
      <c r="G60" s="47"/>
      <c r="H60" s="42" t="e">
        <f>-SUMIF('[2]BC Balance Comprobación'!A:A,'ESF - Situación Financiera'!A60,'[2]BC Balance Comprobación'!F:F)</f>
        <v>#VALUE!</v>
      </c>
      <c r="I60" s="42"/>
      <c r="J60" s="39"/>
      <c r="K60" s="39"/>
      <c r="L60" s="42" t="e">
        <f>+F60+H60</f>
        <v>#VALUE!</v>
      </c>
      <c r="M60" s="39"/>
      <c r="N60" s="40"/>
      <c r="O60" s="39"/>
      <c r="P60" s="39"/>
    </row>
    <row r="61" spans="1:19" customFormat="1" ht="27.75" hidden="1" customHeight="1" x14ac:dyDescent="0.25">
      <c r="A61" s="44" t="s">
        <v>18</v>
      </c>
      <c r="B61" s="2" t="s">
        <v>17</v>
      </c>
      <c r="C61" s="2"/>
      <c r="D61" s="2"/>
      <c r="E61" s="2"/>
      <c r="F61" s="42" t="e">
        <f>-SUMIF('[2]BC Balance Comprobación'!A:A,'ESF - Situación Financiera'!A61,'[2]BC Balance Comprobación'!D:D)</f>
        <v>#VALUE!</v>
      </c>
      <c r="G61" s="47"/>
      <c r="H61" s="42" t="e">
        <f>-SUMIF('[2]BC Balance Comprobación'!A:A,'ESF - Situación Financiera'!A61,'[2]BC Balance Comprobación'!F:F)</f>
        <v>#VALUE!</v>
      </c>
      <c r="I61" s="42"/>
      <c r="J61" s="39"/>
      <c r="K61" s="39"/>
      <c r="L61" s="42" t="e">
        <f>+F61+H61</f>
        <v>#VALUE!</v>
      </c>
      <c r="M61" s="39"/>
      <c r="N61" s="40"/>
      <c r="O61" s="39"/>
      <c r="P61" s="39"/>
    </row>
    <row r="62" spans="1:19" customFormat="1" hidden="1" x14ac:dyDescent="0.25">
      <c r="A62" s="44" t="s">
        <v>16</v>
      </c>
      <c r="B62" s="2" t="s">
        <v>15</v>
      </c>
      <c r="C62" s="2"/>
      <c r="D62" s="2"/>
      <c r="E62" s="2"/>
      <c r="F62" s="42" t="e">
        <f>-SUMIF('[2]BC Balance Comprobación'!A:A,'ESF - Situación Financiera'!A62,'[2]BC Balance Comprobación'!D:D)</f>
        <v>#VALUE!</v>
      </c>
      <c r="G62" s="47"/>
      <c r="H62" s="42" t="e">
        <f>-SUMIF('[2]BC Balance Comprobación'!A:A,'ESF - Situación Financiera'!A62,'[2]BC Balance Comprobación'!F:F)</f>
        <v>#VALUE!</v>
      </c>
      <c r="I62" s="42"/>
      <c r="J62" s="39"/>
      <c r="K62" s="39"/>
      <c r="L62" s="42" t="e">
        <f>+F62+H62</f>
        <v>#VALUE!</v>
      </c>
      <c r="M62" s="39"/>
      <c r="N62" s="40"/>
      <c r="O62" s="39"/>
      <c r="P62" s="39"/>
    </row>
    <row r="63" spans="1:19" customFormat="1" x14ac:dyDescent="0.25">
      <c r="A63" s="44"/>
      <c r="B63" s="39" t="s">
        <v>14</v>
      </c>
      <c r="C63" s="46">
        <v>0</v>
      </c>
      <c r="D63" s="45"/>
      <c r="E63" s="45"/>
      <c r="F63" s="46">
        <v>0</v>
      </c>
      <c r="G63" s="45"/>
      <c r="H63" s="45"/>
      <c r="I63" s="46">
        <v>0</v>
      </c>
      <c r="J63" s="16">
        <f>F63-I63</f>
        <v>0</v>
      </c>
      <c r="K63" s="42"/>
      <c r="L63" s="42">
        <f>+F63+H63</f>
        <v>0</v>
      </c>
      <c r="M63" s="39"/>
      <c r="N63" s="40"/>
      <c r="O63" s="39"/>
      <c r="P63" s="39"/>
    </row>
    <row r="64" spans="1:19" ht="23.25" customHeight="1" x14ac:dyDescent="0.25">
      <c r="B64" s="23" t="s">
        <v>13</v>
      </c>
      <c r="C64" s="32">
        <f>SUM(C54,C63)</f>
        <v>37695935</v>
      </c>
      <c r="D64" s="17"/>
      <c r="E64" s="17"/>
      <c r="F64" s="33">
        <f>SUM(F54,F63)</f>
        <v>11686369.800000001</v>
      </c>
      <c r="G64" s="17"/>
      <c r="H64" s="17"/>
      <c r="I64" s="32">
        <f>SUM(I54,I63)</f>
        <v>9644835</v>
      </c>
      <c r="J64" s="16">
        <f>F64-I64</f>
        <v>2041534.8000000007</v>
      </c>
      <c r="K64" s="16"/>
      <c r="L64" s="16">
        <f>+F64+H64</f>
        <v>11686369.800000001</v>
      </c>
      <c r="N64" s="30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30"/>
      <c r="O65" s="20"/>
    </row>
    <row r="66" spans="1:20" ht="15.75" x14ac:dyDescent="0.25">
      <c r="B66" s="23" t="s">
        <v>12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5"/>
      <c r="N66" s="30"/>
      <c r="O66" s="20"/>
      <c r="P66" s="2" t="s">
        <v>11</v>
      </c>
      <c r="Q66" s="24">
        <v>4418</v>
      </c>
    </row>
    <row r="67" spans="1:20" customFormat="1" ht="15.75" x14ac:dyDescent="0.25">
      <c r="A67" s="44" t="s">
        <v>10</v>
      </c>
      <c r="B67" s="2" t="s">
        <v>9</v>
      </c>
      <c r="C67" s="43"/>
      <c r="D67" s="43"/>
      <c r="E67" s="43"/>
      <c r="F67" s="42">
        <f>'[2]ECANP-Cambio Patrimonio'!E20</f>
        <v>51695326</v>
      </c>
      <c r="G67" s="43"/>
      <c r="H67" s="43"/>
      <c r="I67" s="43">
        <v>51695326</v>
      </c>
      <c r="J67" s="16">
        <f>F67-I67</f>
        <v>0</v>
      </c>
      <c r="K67" s="42"/>
      <c r="L67" s="42">
        <f>+F67+H67</f>
        <v>51695326</v>
      </c>
      <c r="M67" s="41"/>
      <c r="N67" s="40"/>
      <c r="O67" s="39"/>
      <c r="P67" s="39"/>
      <c r="S67" s="38"/>
    </row>
    <row r="68" spans="1:20" ht="15.75" x14ac:dyDescent="0.25">
      <c r="A68" s="3" t="s">
        <v>8</v>
      </c>
      <c r="B68" s="1" t="s">
        <v>7</v>
      </c>
      <c r="C68" s="9">
        <f>'[3] ERF-Rendimiento Financiero'!D27</f>
        <v>0</v>
      </c>
      <c r="D68" s="9"/>
      <c r="E68" s="9"/>
      <c r="F68" s="16">
        <f>'[1]ECANP-Cambio Patrimonio'!G13+'[1]ECANP-Cambio Patrimonio'!G15+'[1]ECANP-Cambio Patrimonio'!G16+'[1]ECANP-Cambio Patrimonio'!G17+'[1]ECANP-Cambio Patrimonio'!G18</f>
        <v>54938997</v>
      </c>
      <c r="G68" s="35"/>
      <c r="H68" s="9"/>
      <c r="I68" s="9">
        <v>38126099</v>
      </c>
      <c r="J68" s="16">
        <f>F68-I68</f>
        <v>16812898</v>
      </c>
      <c r="K68" s="16"/>
      <c r="L68" s="16">
        <f>+F68+H68</f>
        <v>54938997</v>
      </c>
      <c r="M68" s="31"/>
      <c r="N68" s="30"/>
      <c r="S68" s="28"/>
    </row>
    <row r="69" spans="1:20" ht="15.75" x14ac:dyDescent="0.25">
      <c r="A69" s="3" t="s">
        <v>6</v>
      </c>
      <c r="B69" s="2" t="s">
        <v>5</v>
      </c>
      <c r="C69" s="37">
        <f>'[2]ECANP-Cambio Patrimonio'!I13+'[2]ECANP-Cambio Patrimonio'!I18</f>
        <v>0</v>
      </c>
      <c r="D69" s="9"/>
      <c r="E69" s="9"/>
      <c r="F69" s="36">
        <f>'[1]ECANP-Cambio Patrimonio'!G19</f>
        <v>-9461321.5900000036</v>
      </c>
      <c r="G69" s="35"/>
      <c r="H69" s="9"/>
      <c r="I69" s="9">
        <v>-430164</v>
      </c>
      <c r="J69" s="16">
        <f>F69-I69</f>
        <v>-9031157.5900000036</v>
      </c>
      <c r="K69" s="16"/>
      <c r="L69" s="16">
        <f>+F69+H69</f>
        <v>-9461321.5900000036</v>
      </c>
      <c r="M69" s="31"/>
      <c r="N69" s="30"/>
      <c r="S69" s="34"/>
    </row>
    <row r="70" spans="1:20" ht="15.75" x14ac:dyDescent="0.25">
      <c r="B70" s="23" t="s">
        <v>4</v>
      </c>
      <c r="C70" s="32">
        <f>SUM(C66:C69)</f>
        <v>0</v>
      </c>
      <c r="D70" s="17"/>
      <c r="E70" s="17"/>
      <c r="F70" s="33">
        <f>SUBTOTAL(9,F67:F69)</f>
        <v>97173001.409999996</v>
      </c>
      <c r="G70" s="17"/>
      <c r="H70" s="17"/>
      <c r="I70" s="32">
        <f>SUM(I66:I69)</f>
        <v>89391261</v>
      </c>
      <c r="J70" s="16">
        <f>F70-I70</f>
        <v>7781740.4099999964</v>
      </c>
      <c r="K70" s="16"/>
      <c r="L70" s="16">
        <f>+F70+H70</f>
        <v>97173001.409999996</v>
      </c>
      <c r="M70" s="31"/>
      <c r="N70" s="30"/>
      <c r="S70" s="28"/>
    </row>
    <row r="71" spans="1:20" ht="15.75" x14ac:dyDescent="0.25">
      <c r="C71" s="18"/>
      <c r="D71" s="18"/>
      <c r="E71" s="18"/>
      <c r="F71" s="29"/>
      <c r="G71" s="18"/>
      <c r="H71" s="18"/>
      <c r="I71" s="18"/>
      <c r="J71" s="16">
        <f>F71-I71</f>
        <v>0</v>
      </c>
      <c r="K71" s="16"/>
      <c r="M71" s="20"/>
      <c r="O71" s="16"/>
      <c r="S71" s="28"/>
    </row>
    <row r="72" spans="1:20" ht="27" thickBot="1" x14ac:dyDescent="0.3">
      <c r="B72" s="23" t="s">
        <v>3</v>
      </c>
      <c r="C72" s="26">
        <f>+C64+C70</f>
        <v>37695935</v>
      </c>
      <c r="D72" s="17"/>
      <c r="E72" s="17"/>
      <c r="F72" s="27">
        <f>+F64+F70</f>
        <v>108859371.20999999</v>
      </c>
      <c r="G72" s="17"/>
      <c r="H72" s="17"/>
      <c r="I72" s="26">
        <f>+I64+I70</f>
        <v>99036096</v>
      </c>
      <c r="J72" s="16">
        <f>F72-I72</f>
        <v>9823275.2099999934</v>
      </c>
      <c r="K72" s="16"/>
      <c r="M72" s="20"/>
      <c r="N72" s="16">
        <f>F41-F72</f>
        <v>-4.9999967217445374E-2</v>
      </c>
      <c r="S72" s="25"/>
      <c r="T72" s="24"/>
    </row>
    <row r="73" spans="1:20" ht="24" thickTop="1" x14ac:dyDescent="0.25">
      <c r="B73" s="23"/>
      <c r="C73" s="22"/>
      <c r="D73" s="22"/>
      <c r="E73" s="22"/>
      <c r="F73" s="19"/>
      <c r="G73" s="18"/>
      <c r="H73" s="17"/>
      <c r="I73" s="17"/>
      <c r="J73" s="16">
        <f>F73-I73</f>
        <v>0</v>
      </c>
      <c r="K73" s="21"/>
      <c r="M73" s="20"/>
      <c r="N73" s="16"/>
      <c r="O73" s="20"/>
    </row>
    <row r="74" spans="1:20" ht="15.75" x14ac:dyDescent="0.25">
      <c r="C74" s="4"/>
      <c r="D74" s="4"/>
      <c r="E74" s="4"/>
      <c r="F74" s="19"/>
      <c r="G74" s="18"/>
      <c r="H74" s="17"/>
      <c r="I74" s="17"/>
      <c r="K74" s="16"/>
    </row>
    <row r="75" spans="1:20" ht="15.75" x14ac:dyDescent="0.25">
      <c r="C75" s="4"/>
      <c r="D75" s="4"/>
      <c r="E75" s="4"/>
      <c r="G75" s="4"/>
      <c r="H75" s="9"/>
      <c r="I75" s="9"/>
      <c r="K75" s="16"/>
      <c r="L75" s="16"/>
    </row>
    <row r="76" spans="1:20" ht="15.75" customHeight="1" x14ac:dyDescent="0.25">
      <c r="B76" s="14" t="s">
        <v>2</v>
      </c>
      <c r="C76" s="15"/>
      <c r="D76" s="15"/>
      <c r="E76" s="15"/>
      <c r="F76" s="14"/>
      <c r="G76" s="11"/>
      <c r="H76" s="11"/>
      <c r="I76" s="11"/>
    </row>
    <row r="77" spans="1:20" ht="15.75" customHeight="1" x14ac:dyDescent="0.25">
      <c r="B77" s="13" t="s">
        <v>1</v>
      </c>
      <c r="C77" s="13"/>
      <c r="D77" s="13"/>
      <c r="E77" s="13"/>
      <c r="F77" s="13"/>
      <c r="G77" s="12"/>
      <c r="H77" s="12"/>
      <c r="I77" s="12"/>
      <c r="J77" s="12"/>
    </row>
    <row r="78" spans="1:20" ht="15.75" hidden="1" x14ac:dyDescent="0.25">
      <c r="B78" s="5" t="s">
        <v>0</v>
      </c>
      <c r="C78" s="5"/>
      <c r="D78" s="5"/>
      <c r="E78" s="5"/>
      <c r="F78" s="5"/>
      <c r="G78" s="4"/>
      <c r="H78" s="11"/>
      <c r="I78" s="11"/>
    </row>
    <row r="79" spans="1:20" ht="18.75" hidden="1" x14ac:dyDescent="0.25">
      <c r="B79" s="10"/>
      <c r="C79" s="10"/>
      <c r="D79" s="10"/>
      <c r="E79" s="10"/>
      <c r="F79" s="10"/>
      <c r="G79" s="4"/>
      <c r="H79" s="9"/>
      <c r="I79" s="9"/>
    </row>
    <row r="80" spans="1:20" ht="15.75" hidden="1" customHeight="1" x14ac:dyDescent="0.25">
      <c r="B80" s="8"/>
      <c r="C80" s="8"/>
      <c r="D80" s="8"/>
      <c r="E80" s="8"/>
      <c r="F80" s="8"/>
      <c r="G80" s="7"/>
      <c r="H80" s="7"/>
      <c r="I80" s="7"/>
      <c r="J80" s="6"/>
    </row>
    <row r="81" spans="2:9" ht="15.75" hidden="1" x14ac:dyDescent="0.25">
      <c r="B81" s="5"/>
      <c r="C81" s="5"/>
      <c r="D81" s="5"/>
      <c r="E81" s="5"/>
      <c r="F81" s="5"/>
      <c r="G81" s="4"/>
      <c r="H81" s="4"/>
      <c r="I81" s="4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2025-05-16T15:54:29Z</dcterms:created>
  <dcterms:modified xsi:type="dcterms:W3CDTF">2025-05-16T15:55:05Z</dcterms:modified>
</cp:coreProperties>
</file>